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210" activeTab="1"/>
  </bookViews>
  <sheets>
    <sheet name="Clebsch" sheetId="1" r:id="rId1"/>
    <sheet name="Mohr" sheetId="2" r:id="rId2"/>
  </sheets>
  <definedNames>
    <definedName name="E">'Clebsch'!$D$4</definedName>
    <definedName name="EE">'Mohr'!$D$4</definedName>
    <definedName name="M_0">'Clebsch'!$C$4</definedName>
    <definedName name="M_00">'Mohr'!$C$4</definedName>
    <definedName name="P">'Clebsch'!$B$4</definedName>
    <definedName name="PP">'Mohr'!$B$4</definedName>
    <definedName name="q">'Clebsch'!$A$4</definedName>
    <definedName name="qq">'Mohr'!$A$4</definedName>
  </definedNames>
  <calcPr fullCalcOnLoad="1"/>
</workbook>
</file>

<file path=xl/sharedStrings.xml><?xml version="1.0" encoding="utf-8"?>
<sst xmlns="http://schemas.openxmlformats.org/spreadsheetml/2006/main" count="68" uniqueCount="46">
  <si>
    <t>Metoda Clebscha</t>
  </si>
  <si>
    <t>Mo [kNm]</t>
  </si>
  <si>
    <t>P [kN]</t>
  </si>
  <si>
    <t>q [kN/m]</t>
  </si>
  <si>
    <t>E [GPa]</t>
  </si>
  <si>
    <t>reakcje</t>
  </si>
  <si>
    <t>R1</t>
  </si>
  <si>
    <t>R2</t>
  </si>
  <si>
    <t>R3</t>
  </si>
  <si>
    <t>przegub</t>
  </si>
  <si>
    <t>spr_Sy</t>
  </si>
  <si>
    <t>C1</t>
  </si>
  <si>
    <t>D1</t>
  </si>
  <si>
    <t>stałe całkowania z warunków brzegowych (belka z lewej)</t>
  </si>
  <si>
    <t>I1</t>
  </si>
  <si>
    <t>I2</t>
  </si>
  <si>
    <t>EIw=</t>
  </si>
  <si>
    <t>w=</t>
  </si>
  <si>
    <t>stałe całkowania (belka z prawej)</t>
  </si>
  <si>
    <t>C2</t>
  </si>
  <si>
    <t>D2</t>
  </si>
  <si>
    <t>ugięcie i kąt ugięcia w przegubie</t>
  </si>
  <si>
    <t>EIw'=</t>
  </si>
  <si>
    <t>w'=</t>
  </si>
  <si>
    <t>ugięcie i kąt ugięcia na końcu (belki z prawej)</t>
  </si>
  <si>
    <t>x</t>
  </si>
  <si>
    <t>w</t>
  </si>
  <si>
    <t>Metoda Mohra</t>
  </si>
  <si>
    <t>belka fikcyjna z obciążeniem fikcyjnym</t>
  </si>
  <si>
    <t>W_1</t>
  </si>
  <si>
    <t>W_2</t>
  </si>
  <si>
    <t>R_1</t>
  </si>
  <si>
    <t>R_2</t>
  </si>
  <si>
    <t>W_3</t>
  </si>
  <si>
    <t>W_4</t>
  </si>
  <si>
    <t>R_3</t>
  </si>
  <si>
    <t>R_4</t>
  </si>
  <si>
    <t>W_5</t>
  </si>
  <si>
    <t>R_5</t>
  </si>
  <si>
    <t>M_u</t>
  </si>
  <si>
    <t>przegub:</t>
  </si>
  <si>
    <t>M_f=</t>
  </si>
  <si>
    <t>koniec belki:</t>
  </si>
  <si>
    <t>Q_lewa</t>
  </si>
  <si>
    <t>Q=</t>
  </si>
  <si>
    <t>Q_prawa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</si>
</sst>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0"/>
  </numFmts>
  <fonts count="5">
    <font>
      <sz val="10"/>
      <name val="Times New Roman"/>
      <family val="0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5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1" fontId="0" fillId="3" borderId="0" xfId="0" applyNumberFormat="1" applyFill="1" applyAlignment="1" applyProtection="1">
      <alignment/>
      <protection hidden="1"/>
    </xf>
    <xf numFmtId="169" fontId="0" fillId="3" borderId="0" xfId="0" applyNumberFormat="1" applyFill="1" applyAlignment="1" applyProtection="1">
      <alignment/>
      <protection hidden="1"/>
    </xf>
    <xf numFmtId="1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Clebsch!$B$42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Clebsch!$A$43:$A$99</c:f>
              <c:numCache>
                <c:ptCount val="5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4.58</c:v>
                </c:pt>
                <c:pt idx="24">
                  <c:v>4.6</c:v>
                </c:pt>
                <c:pt idx="25">
                  <c:v>4.8</c:v>
                </c:pt>
                <c:pt idx="26">
                  <c:v>5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5.78</c:v>
                </c:pt>
                <c:pt idx="31">
                  <c:v>5.98</c:v>
                </c:pt>
                <c:pt idx="32">
                  <c:v>6.18</c:v>
                </c:pt>
                <c:pt idx="33">
                  <c:v>6.38</c:v>
                </c:pt>
                <c:pt idx="34">
                  <c:v>6.58</c:v>
                </c:pt>
                <c:pt idx="35">
                  <c:v>6.78</c:v>
                </c:pt>
                <c:pt idx="36">
                  <c:v>6.98</c:v>
                </c:pt>
                <c:pt idx="37">
                  <c:v>7.18</c:v>
                </c:pt>
                <c:pt idx="38">
                  <c:v>7.38</c:v>
                </c:pt>
                <c:pt idx="39">
                  <c:v>7.58</c:v>
                </c:pt>
                <c:pt idx="40">
                  <c:v>7.78</c:v>
                </c:pt>
                <c:pt idx="41">
                  <c:v>7.98</c:v>
                </c:pt>
                <c:pt idx="42">
                  <c:v>8.18</c:v>
                </c:pt>
                <c:pt idx="43">
                  <c:v>8.28</c:v>
                </c:pt>
                <c:pt idx="44">
                  <c:v>8.5</c:v>
                </c:pt>
                <c:pt idx="45">
                  <c:v>8.7</c:v>
                </c:pt>
                <c:pt idx="46">
                  <c:v>8.9</c:v>
                </c:pt>
                <c:pt idx="47">
                  <c:v>9.1</c:v>
                </c:pt>
                <c:pt idx="48">
                  <c:v>9.3</c:v>
                </c:pt>
                <c:pt idx="49">
                  <c:v>9.5</c:v>
                </c:pt>
                <c:pt idx="50">
                  <c:v>9.7</c:v>
                </c:pt>
                <c:pt idx="51">
                  <c:v>9.9</c:v>
                </c:pt>
                <c:pt idx="52">
                  <c:v>10.1</c:v>
                </c:pt>
                <c:pt idx="53">
                  <c:v>10.3</c:v>
                </c:pt>
                <c:pt idx="54">
                  <c:v>10.5</c:v>
                </c:pt>
                <c:pt idx="55">
                  <c:v>10.7</c:v>
                </c:pt>
                <c:pt idx="56">
                  <c:v>10.78</c:v>
                </c:pt>
              </c:numCache>
            </c:numRef>
          </c:xVal>
          <c:yVal>
            <c:numRef>
              <c:f>Clebsch!$B$43:$B$99</c:f>
              <c:numCache>
                <c:ptCount val="57"/>
                <c:pt idx="0">
                  <c:v>0</c:v>
                </c:pt>
                <c:pt idx="1">
                  <c:v>-0.00016000316019916197</c:v>
                </c:pt>
                <c:pt idx="2">
                  <c:v>-0.0003159832564561028</c:v>
                </c:pt>
                <c:pt idx="3">
                  <c:v>-0.00046430667428868283</c:v>
                </c:pt>
                <c:pt idx="4">
                  <c:v>-0.0006017646531712149</c:v>
                </c:pt>
                <c:pt idx="5">
                  <c:v>-0.0007255732865344643</c:v>
                </c:pt>
                <c:pt idx="6">
                  <c:v>-0.0008333735217656489</c:v>
                </c:pt>
                <c:pt idx="7">
                  <c:v>-0.0009232311602084385</c:v>
                </c:pt>
                <c:pt idx="8">
                  <c:v>-0.0009936368571629563</c:v>
                </c:pt>
                <c:pt idx="9">
                  <c:v>-0.001043506121885777</c:v>
                </c:pt>
                <c:pt idx="10">
                  <c:v>-0.0010721793175899282</c:v>
                </c:pt>
                <c:pt idx="11">
                  <c:v>-0.0010794216614448905</c:v>
                </c:pt>
                <c:pt idx="12">
                  <c:v>-0.001065423224576596</c:v>
                </c:pt>
                <c:pt idx="13">
                  <c:v>-0.0010307989320674298</c:v>
                </c:pt>
                <c:pt idx="14">
                  <c:v>-0.0009765885629562294</c:v>
                </c:pt>
                <c:pt idx="15">
                  <c:v>-0.000904256750238285</c:v>
                </c:pt>
                <c:pt idx="16">
                  <c:v>-0.000815692980865339</c:v>
                </c:pt>
                <c:pt idx="17">
                  <c:v>-0.0007132115957455856</c:v>
                </c:pt>
                <c:pt idx="18">
                  <c:v>-0.0005995517897436736</c:v>
                </c:pt>
                <c:pt idx="19">
                  <c:v>-0.00047787761168070173</c:v>
                </c:pt>
                <c:pt idx="20">
                  <c:v>-0.0003517779643342218</c:v>
                </c:pt>
                <c:pt idx="21">
                  <c:v>-0.00022526660443823946</c:v>
                </c:pt>
                <c:pt idx="22">
                  <c:v>-0.0001027821426832119</c:v>
                </c:pt>
                <c:pt idx="23">
                  <c:v>1.0062563083874673E-18</c:v>
                </c:pt>
                <c:pt idx="24">
                  <c:v>1.0813245412166842E-05</c:v>
                </c:pt>
                <c:pt idx="25">
                  <c:v>0.00011196676520918167</c:v>
                </c:pt>
                <c:pt idx="26">
                  <c:v>0.00020201743494423932</c:v>
                </c:pt>
                <c:pt idx="27">
                  <c:v>0.00028323114238508387</c:v>
                </c:pt>
                <c:pt idx="28">
                  <c:v>0.00035787377529946334</c:v>
                </c:pt>
                <c:pt idx="29">
                  <c:v>0.0004282112214551265</c:v>
                </c:pt>
                <c:pt idx="30">
                  <c:v>0.0004897067445565603</c:v>
                </c:pt>
                <c:pt idx="31">
                  <c:v>0.0004671401011200037</c:v>
                </c:pt>
                <c:pt idx="32">
                  <c:v>0.0004439315293306756</c:v>
                </c:pt>
                <c:pt idx="33">
                  <c:v>0.000419439100835804</c:v>
                </c:pt>
                <c:pt idx="34">
                  <c:v>0.0003930208872826172</c:v>
                </c:pt>
                <c:pt idx="35">
                  <c:v>0.00036403496031834357</c:v>
                </c:pt>
                <c:pt idx="36">
                  <c:v>0.0003318393915902112</c:v>
                </c:pt>
                <c:pt idx="37">
                  <c:v>0.0002957922527454488</c:v>
                </c:pt>
                <c:pt idx="38">
                  <c:v>0.00025525161543128407</c:v>
                </c:pt>
                <c:pt idx="39">
                  <c:v>0.00020957555129494547</c:v>
                </c:pt>
                <c:pt idx="40">
                  <c:v>0.00015812213198366137</c:v>
                </c:pt>
                <c:pt idx="41">
                  <c:v>0.00010024942914465996</c:v>
                </c:pt>
                <c:pt idx="42">
                  <c:v>3.531551442516992E-05</c:v>
                </c:pt>
                <c:pt idx="43">
                  <c:v>3.284046201170859E-19</c:v>
                </c:pt>
                <c:pt idx="44">
                  <c:v>-8.472592189969349E-05</c:v>
                </c:pt>
                <c:pt idx="45">
                  <c:v>-0.00017017479689317982</c:v>
                </c:pt>
                <c:pt idx="46">
                  <c:v>-0.00026364777629631363</c:v>
                </c:pt>
                <c:pt idx="47">
                  <c:v>-0.0003651448601090933</c:v>
                </c:pt>
                <c:pt idx="48">
                  <c:v>-0.00047466604833152026</c:v>
                </c:pt>
                <c:pt idx="49">
                  <c:v>-0.0005922113409635931</c:v>
                </c:pt>
                <c:pt idx="50">
                  <c:v>-0.0007177807380053119</c:v>
                </c:pt>
                <c:pt idx="51">
                  <c:v>-0.000851374239456679</c:v>
                </c:pt>
                <c:pt idx="52">
                  <c:v>-0.0009929918453176912</c:v>
                </c:pt>
                <c:pt idx="53">
                  <c:v>-0.0011426335555883515</c:v>
                </c:pt>
                <c:pt idx="54">
                  <c:v>-0.0013002993702686567</c:v>
                </c:pt>
                <c:pt idx="55">
                  <c:v>-0.0014659892893586087</c:v>
                </c:pt>
                <c:pt idx="56">
                  <c:v>-0.0015345120062292905</c:v>
                </c:pt>
              </c:numCache>
            </c:numRef>
          </c:yVal>
          <c:smooth val="1"/>
        </c:ser>
        <c:axId val="46973952"/>
        <c:axId val="20112385"/>
      </c:scatterChart>
      <c:valAx>
        <c:axId val="46973952"/>
        <c:scaling>
          <c:orientation val="minMax"/>
          <c:max val="10.7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crossBetween val="midCat"/>
        <c:dispUnits/>
        <c:majorUnit val="0.5"/>
        <c:minorUnit val="0.1"/>
      </c:valAx>
      <c:valAx>
        <c:axId val="20112385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crossAx val="469739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85725</xdr:rowOff>
    </xdr:from>
    <xdr:to>
      <xdr:col>15</xdr:col>
      <xdr:colOff>323850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190500" y="3552825"/>
        <a:ext cx="80581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D4" sqref="D4"/>
    </sheetView>
  </sheetViews>
  <sheetFormatPr defaultColWidth="9.33203125" defaultRowHeight="12.75"/>
  <cols>
    <col min="1" max="1" width="8.5" style="0" customWidth="1"/>
    <col min="2" max="2" width="9.66015625" style="0" bestFit="1" customWidth="1"/>
    <col min="6" max="6" width="8.5" style="0" bestFit="1" customWidth="1"/>
  </cols>
  <sheetData>
    <row r="1" ht="30.75">
      <c r="A1" s="1" t="s">
        <v>0</v>
      </c>
    </row>
    <row r="3" spans="1:7" ht="12.75">
      <c r="A3" s="2" t="s">
        <v>3</v>
      </c>
      <c r="B3" s="2" t="s">
        <v>2</v>
      </c>
      <c r="C3" s="2" t="s">
        <v>1</v>
      </c>
      <c r="D3" s="2" t="s">
        <v>4</v>
      </c>
      <c r="F3" s="2" t="s">
        <v>14</v>
      </c>
      <c r="G3" s="2" t="s">
        <v>15</v>
      </c>
    </row>
    <row r="4" spans="1:7" ht="12.75">
      <c r="A4" s="4">
        <v>15</v>
      </c>
      <c r="B4" s="4">
        <v>20</v>
      </c>
      <c r="C4" s="4">
        <v>10</v>
      </c>
      <c r="D4">
        <v>210</v>
      </c>
      <c r="F4" s="3">
        <v>0.000269</v>
      </c>
      <c r="G4" s="3">
        <v>0.00023738</v>
      </c>
    </row>
    <row r="5" ht="12.75">
      <c r="A5" t="s">
        <v>5</v>
      </c>
    </row>
    <row r="6" spans="1:6" ht="12.75">
      <c r="A6" t="s">
        <v>6</v>
      </c>
      <c r="B6" t="s">
        <v>7</v>
      </c>
      <c r="C6" t="s">
        <v>9</v>
      </c>
      <c r="D6" t="s">
        <v>8</v>
      </c>
      <c r="F6" t="s">
        <v>10</v>
      </c>
    </row>
    <row r="7" spans="1:11" ht="12.75">
      <c r="A7" s="5">
        <f>(q*4.58^2/2-C7*1.2)/4.58</f>
        <v>30.157860262008736</v>
      </c>
      <c r="B7" s="5">
        <f>(C7*(4.58+1.2)+q*4.58^2/2)/4.58</f>
        <v>54.54213973799126</v>
      </c>
      <c r="C7" s="5">
        <f>P-M_0/2.5</f>
        <v>16</v>
      </c>
      <c r="D7" s="5">
        <f>M_0/2.5</f>
        <v>4</v>
      </c>
      <c r="E7" s="6"/>
      <c r="F7" s="7">
        <f>A7+B7+D7-q*4.58-P</f>
        <v>0</v>
      </c>
      <c r="G7" s="6"/>
      <c r="H7" s="6"/>
      <c r="I7" s="6"/>
      <c r="J7" s="6"/>
      <c r="K7" s="6"/>
    </row>
    <row r="8" spans="1:11" ht="12.75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 t="s">
        <v>11</v>
      </c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>
        <f>A7/6*4.58^2-q/24*4.58^3</f>
        <v>45.388945000000014</v>
      </c>
      <c r="B10" s="6">
        <f>0</f>
        <v>0</v>
      </c>
      <c r="C10" s="6"/>
      <c r="D10" s="6"/>
      <c r="E10" s="8">
        <f>A10/E/1000000000/F4*1000</f>
        <v>0.0008034863692688974</v>
      </c>
      <c r="F10" s="6"/>
      <c r="G10" s="6"/>
      <c r="H10" s="6"/>
      <c r="I10" s="6"/>
      <c r="J10" s="6"/>
      <c r="K10" s="6"/>
    </row>
    <row r="11" spans="1:11" ht="12.75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 t="s">
        <v>16</v>
      </c>
      <c r="B12" s="6">
        <f>(A10*5.78-A7/6*5.78^3+q/24*5.78^4-B7/6*1.2^3-q/24*1.2^4)</f>
        <v>-27.66353400000008</v>
      </c>
      <c r="C12" s="6"/>
      <c r="D12" s="6" t="s">
        <v>17</v>
      </c>
      <c r="E12" s="9">
        <f>B12*1000/E/1000000000/F4</f>
        <v>-0.0004897067445565601</v>
      </c>
      <c r="F12" s="6"/>
      <c r="G12" s="6" t="s">
        <v>22</v>
      </c>
      <c r="H12" s="6">
        <f>A10-A7/2*5.78^2+q/6*5.78^3-B7/2*1.2^2-q/6*1.2^3</f>
        <v>-19.212944999999976</v>
      </c>
      <c r="I12" s="6"/>
      <c r="J12" s="6" t="s">
        <v>23</v>
      </c>
      <c r="K12" s="9">
        <f>H12/E/1000000/F4</f>
        <v>-0.0003401123207647367</v>
      </c>
    </row>
    <row r="13" spans="1:11" ht="12.75">
      <c r="A13" s="6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 t="s">
        <v>19</v>
      </c>
      <c r="B14" s="6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>
        <f>-B15/2.5+(C7-P)/6*2.5^2*1000</f>
        <v>5598.046643251577</v>
      </c>
      <c r="B15" s="8">
        <f>E*1000000000*G4*E12</f>
        <v>-24411.78327479561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 t="s">
        <v>16</v>
      </c>
      <c r="B17" s="8">
        <f>B15</f>
        <v>-24411.78327479561</v>
      </c>
      <c r="C17" s="6"/>
      <c r="D17" s="6" t="s">
        <v>17</v>
      </c>
      <c r="E17" s="9">
        <f>B17/E/1000000000/G4</f>
        <v>-0.0004897067445565601</v>
      </c>
      <c r="F17" s="6"/>
      <c r="G17" s="6" t="s">
        <v>22</v>
      </c>
      <c r="H17" s="6">
        <f>A15</f>
        <v>5598.046643251577</v>
      </c>
      <c r="I17" s="6"/>
      <c r="J17" s="6" t="s">
        <v>23</v>
      </c>
      <c r="K17" s="9">
        <f>H17/E/1000000000/G4</f>
        <v>0.0001122982768888055</v>
      </c>
    </row>
    <row r="18" spans="1:11" ht="12.7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 t="s">
        <v>16</v>
      </c>
      <c r="B19" s="6">
        <f>A15*5+B15-(C7-P)*1000/6*5^3-D7*1000/6*2.5^3</f>
        <v>76495.11660812893</v>
      </c>
      <c r="C19" s="6"/>
      <c r="D19" s="6" t="s">
        <v>17</v>
      </c>
      <c r="E19" s="9">
        <f>B19/E/1000000000/G4</f>
        <v>0.001534512006229291</v>
      </c>
      <c r="F19" s="6"/>
      <c r="G19" s="6" t="s">
        <v>22</v>
      </c>
      <c r="H19" s="6">
        <f>A15-(C7-P)*1000*25/2-D7*1000/2*2.5^2</f>
        <v>43098.046643251575</v>
      </c>
      <c r="I19" s="6"/>
      <c r="J19" s="6" t="s">
        <v>23</v>
      </c>
      <c r="K19" s="9">
        <f>H19/E/1000000000/G4</f>
        <v>0.0008645580652931721</v>
      </c>
    </row>
    <row r="42" spans="1:2" ht="12.75">
      <c r="A42" t="s">
        <v>25</v>
      </c>
      <c r="B42" t="s">
        <v>26</v>
      </c>
    </row>
    <row r="43" spans="1:2" ht="12.75">
      <c r="A43" s="6">
        <v>0</v>
      </c>
      <c r="B43" s="8">
        <f aca="true" t="shared" si="0" ref="B43:B66">-(A$10*A43-A$7/6*A43^3+q/24*A43^4)/E/1000000000/$F$4*1000</f>
        <v>0</v>
      </c>
    </row>
    <row r="44" spans="1:2" ht="12.75">
      <c r="A44" s="6">
        <v>0.2</v>
      </c>
      <c r="B44" s="8">
        <f t="shared" si="0"/>
        <v>-0.00016000316019916197</v>
      </c>
    </row>
    <row r="45" spans="1:2" ht="12.75">
      <c r="A45" s="6">
        <v>0.4</v>
      </c>
      <c r="B45" s="8">
        <f t="shared" si="0"/>
        <v>-0.0003159832564561028</v>
      </c>
    </row>
    <row r="46" spans="1:2" ht="12.75">
      <c r="A46" s="6">
        <v>0.6</v>
      </c>
      <c r="B46" s="8">
        <f t="shared" si="0"/>
        <v>-0.00046430667428868283</v>
      </c>
    </row>
    <row r="47" spans="1:2" ht="12.75">
      <c r="A47" s="6">
        <v>0.8</v>
      </c>
      <c r="B47" s="8">
        <f t="shared" si="0"/>
        <v>-0.0006017646531712149</v>
      </c>
    </row>
    <row r="48" spans="1:2" ht="12.75">
      <c r="A48" s="6">
        <v>1</v>
      </c>
      <c r="B48" s="8">
        <f t="shared" si="0"/>
        <v>-0.0007255732865344643</v>
      </c>
    </row>
    <row r="49" spans="1:2" ht="12.75">
      <c r="A49" s="6">
        <v>1.2</v>
      </c>
      <c r="B49" s="8">
        <f t="shared" si="0"/>
        <v>-0.0008333735217656489</v>
      </c>
    </row>
    <row r="50" spans="1:2" ht="12.75">
      <c r="A50" s="6">
        <v>1.4</v>
      </c>
      <c r="B50" s="8">
        <f t="shared" si="0"/>
        <v>-0.0009232311602084385</v>
      </c>
    </row>
    <row r="51" spans="1:2" ht="12.75">
      <c r="A51" s="6">
        <v>1.6</v>
      </c>
      <c r="B51" s="8">
        <f t="shared" si="0"/>
        <v>-0.0009936368571629563</v>
      </c>
    </row>
    <row r="52" spans="1:2" ht="12.75">
      <c r="A52" s="6">
        <v>1.8</v>
      </c>
      <c r="B52" s="8">
        <f t="shared" si="0"/>
        <v>-0.001043506121885777</v>
      </c>
    </row>
    <row r="53" spans="1:2" ht="12.75">
      <c r="A53" s="6">
        <v>2</v>
      </c>
      <c r="B53" s="8">
        <f t="shared" si="0"/>
        <v>-0.0010721793175899282</v>
      </c>
    </row>
    <row r="54" spans="1:2" ht="12.75">
      <c r="A54" s="6">
        <v>2.2</v>
      </c>
      <c r="B54" s="8">
        <f t="shared" si="0"/>
        <v>-0.0010794216614448905</v>
      </c>
    </row>
    <row r="55" spans="1:2" ht="12.75">
      <c r="A55" s="6">
        <v>2.4</v>
      </c>
      <c r="B55" s="8">
        <f t="shared" si="0"/>
        <v>-0.001065423224576596</v>
      </c>
    </row>
    <row r="56" spans="1:2" ht="12.75">
      <c r="A56" s="6">
        <v>2.6</v>
      </c>
      <c r="B56" s="8">
        <f t="shared" si="0"/>
        <v>-0.0010307989320674298</v>
      </c>
    </row>
    <row r="57" spans="1:2" ht="12.75">
      <c r="A57" s="6">
        <v>2.8</v>
      </c>
      <c r="B57" s="8">
        <f t="shared" si="0"/>
        <v>-0.0009765885629562294</v>
      </c>
    </row>
    <row r="58" spans="1:2" ht="12.75">
      <c r="A58" s="6">
        <v>3</v>
      </c>
      <c r="B58" s="8">
        <f t="shared" si="0"/>
        <v>-0.000904256750238285</v>
      </c>
    </row>
    <row r="59" spans="1:2" ht="12.75">
      <c r="A59" s="6">
        <v>3.2</v>
      </c>
      <c r="B59" s="8">
        <f t="shared" si="0"/>
        <v>-0.000815692980865339</v>
      </c>
    </row>
    <row r="60" spans="1:2" ht="12.75">
      <c r="A60" s="6">
        <v>3.4</v>
      </c>
      <c r="B60" s="8">
        <f t="shared" si="0"/>
        <v>-0.0007132115957455856</v>
      </c>
    </row>
    <row r="61" spans="1:2" ht="12.75">
      <c r="A61" s="6">
        <v>3.6</v>
      </c>
      <c r="B61" s="8">
        <f t="shared" si="0"/>
        <v>-0.0005995517897436736</v>
      </c>
    </row>
    <row r="62" spans="1:2" ht="12.75">
      <c r="A62" s="6">
        <v>3.8</v>
      </c>
      <c r="B62" s="8">
        <f t="shared" si="0"/>
        <v>-0.00047787761168070173</v>
      </c>
    </row>
    <row r="63" spans="1:2" ht="12.75">
      <c r="A63" s="6">
        <v>4</v>
      </c>
      <c r="B63" s="8">
        <f t="shared" si="0"/>
        <v>-0.0003517779643342218</v>
      </c>
    </row>
    <row r="64" spans="1:2" ht="12.75">
      <c r="A64" s="6">
        <v>4.2</v>
      </c>
      <c r="B64" s="8">
        <f t="shared" si="0"/>
        <v>-0.00022526660443823946</v>
      </c>
    </row>
    <row r="65" spans="1:2" ht="12.75">
      <c r="A65" s="6">
        <v>4.4</v>
      </c>
      <c r="B65" s="8">
        <f t="shared" si="0"/>
        <v>-0.0001027821426832119</v>
      </c>
    </row>
    <row r="66" spans="1:2" ht="12.75">
      <c r="A66" s="6">
        <v>4.58</v>
      </c>
      <c r="B66" s="8">
        <f t="shared" si="0"/>
        <v>1.0062563083874673E-18</v>
      </c>
    </row>
    <row r="67" spans="1:2" ht="12.75">
      <c r="A67" s="6">
        <v>4.6</v>
      </c>
      <c r="B67" s="8">
        <f aca="true" t="shared" si="1" ref="B67:B73">-(A$10*A67-A$7/6*A67^3+q/24*A67^4-B$7/6*(A67-4.58)^3-q/24*(A67-4.58)^4)/E/1000000000/$F$4*1000</f>
        <v>1.0813245412166842E-05</v>
      </c>
    </row>
    <row r="68" spans="1:2" ht="12.75">
      <c r="A68" s="6">
        <v>4.8</v>
      </c>
      <c r="B68" s="8">
        <f t="shared" si="1"/>
        <v>0.00011196676520918167</v>
      </c>
    </row>
    <row r="69" spans="1:2" ht="12.75">
      <c r="A69" s="6">
        <v>5</v>
      </c>
      <c r="B69" s="8">
        <f t="shared" si="1"/>
        <v>0.00020201743494423932</v>
      </c>
    </row>
    <row r="70" spans="1:2" ht="12.75">
      <c r="A70" s="6">
        <v>5.2</v>
      </c>
      <c r="B70" s="8">
        <f t="shared" si="1"/>
        <v>0.00028323114238508387</v>
      </c>
    </row>
    <row r="71" spans="1:2" ht="12.75">
      <c r="A71" s="6">
        <v>5.4</v>
      </c>
      <c r="B71" s="8">
        <f t="shared" si="1"/>
        <v>0.00035787377529946334</v>
      </c>
    </row>
    <row r="72" spans="1:2" ht="12.75">
      <c r="A72" s="6">
        <v>5.6</v>
      </c>
      <c r="B72" s="8">
        <f t="shared" si="1"/>
        <v>0.0004282112214551265</v>
      </c>
    </row>
    <row r="73" spans="1:2" ht="12.75">
      <c r="A73" s="6">
        <v>5.78</v>
      </c>
      <c r="B73" s="8">
        <f t="shared" si="1"/>
        <v>0.0004897067445565603</v>
      </c>
    </row>
    <row r="74" spans="1:2" ht="12.75">
      <c r="A74" s="6">
        <v>5.98</v>
      </c>
      <c r="B74" s="8">
        <f aca="true" t="shared" si="2" ref="B74:B86">-(A$15*(A74-5.78)+B$15-(C$7-P)/6*1000*(A74-5.78)^3)/E/1000000000/G$4</f>
        <v>0.0004671401011200037</v>
      </c>
    </row>
    <row r="75" spans="1:2" ht="12.75">
      <c r="A75" s="6">
        <v>6.18</v>
      </c>
      <c r="B75" s="8">
        <f t="shared" si="2"/>
        <v>0.0004439315293306756</v>
      </c>
    </row>
    <row r="76" spans="1:2" ht="12.75">
      <c r="A76" s="6">
        <v>6.38</v>
      </c>
      <c r="B76" s="8">
        <f t="shared" si="2"/>
        <v>0.000419439100835804</v>
      </c>
    </row>
    <row r="77" spans="1:2" ht="12.75">
      <c r="A77" s="6">
        <v>6.58</v>
      </c>
      <c r="B77" s="8">
        <f t="shared" si="2"/>
        <v>0.0003930208872826172</v>
      </c>
    </row>
    <row r="78" spans="1:2" ht="12.75">
      <c r="A78" s="6">
        <v>6.78</v>
      </c>
      <c r="B78" s="8">
        <f t="shared" si="2"/>
        <v>0.00036403496031834357</v>
      </c>
    </row>
    <row r="79" spans="1:2" ht="12.75">
      <c r="A79" s="6">
        <v>6.98</v>
      </c>
      <c r="B79" s="8">
        <f t="shared" si="2"/>
        <v>0.0003318393915902112</v>
      </c>
    </row>
    <row r="80" spans="1:2" ht="12.75">
      <c r="A80" s="6">
        <v>7.18</v>
      </c>
      <c r="B80" s="8">
        <f t="shared" si="2"/>
        <v>0.0002957922527454488</v>
      </c>
    </row>
    <row r="81" spans="1:2" ht="12.75">
      <c r="A81" s="6">
        <v>7.38</v>
      </c>
      <c r="B81" s="8">
        <f t="shared" si="2"/>
        <v>0.00025525161543128407</v>
      </c>
    </row>
    <row r="82" spans="1:2" ht="12.75">
      <c r="A82" s="6">
        <v>7.58</v>
      </c>
      <c r="B82" s="8">
        <f t="shared" si="2"/>
        <v>0.00020957555129494547</v>
      </c>
    </row>
    <row r="83" spans="1:2" ht="12.75">
      <c r="A83" s="6">
        <v>7.78</v>
      </c>
      <c r="B83" s="8">
        <f t="shared" si="2"/>
        <v>0.00015812213198366137</v>
      </c>
    </row>
    <row r="84" spans="1:2" ht="12.75">
      <c r="A84" s="6">
        <v>7.98</v>
      </c>
      <c r="B84" s="8">
        <f t="shared" si="2"/>
        <v>0.00010024942914465996</v>
      </c>
    </row>
    <row r="85" spans="1:2" ht="12.75">
      <c r="A85" s="6">
        <v>8.18</v>
      </c>
      <c r="B85" s="8">
        <f t="shared" si="2"/>
        <v>3.531551442516992E-05</v>
      </c>
    </row>
    <row r="86" spans="1:2" ht="12.75">
      <c r="A86" s="6">
        <v>8.28</v>
      </c>
      <c r="B86" s="8">
        <f t="shared" si="2"/>
        <v>3.284046201170859E-19</v>
      </c>
    </row>
    <row r="87" spans="1:2" ht="12.75">
      <c r="A87" s="6">
        <v>8.5</v>
      </c>
      <c r="B87" s="8">
        <f aca="true" t="shared" si="3" ref="B87:B99">-(A$15*(A87-5.78)+B$15-(C$7-P)/6*1000*(A87-5.78)^3-D$7*1000/6*(A87-5.78-2.5)^3)/E/1000000000/G$4</f>
        <v>-8.472592189969349E-05</v>
      </c>
    </row>
    <row r="88" spans="1:2" ht="12.75">
      <c r="A88" s="6">
        <v>8.7</v>
      </c>
      <c r="B88" s="8">
        <f t="shared" si="3"/>
        <v>-0.00017017479689317982</v>
      </c>
    </row>
    <row r="89" spans="1:2" ht="12.75">
      <c r="A89" s="6">
        <v>8.9</v>
      </c>
      <c r="B89" s="8">
        <f t="shared" si="3"/>
        <v>-0.00026364777629631363</v>
      </c>
    </row>
    <row r="90" spans="1:2" ht="12.75">
      <c r="A90" s="6">
        <v>9.1</v>
      </c>
      <c r="B90" s="8">
        <f t="shared" si="3"/>
        <v>-0.0003651448601090933</v>
      </c>
    </row>
    <row r="91" spans="1:2" ht="12.75">
      <c r="A91" s="6">
        <v>9.3</v>
      </c>
      <c r="B91" s="8">
        <f t="shared" si="3"/>
        <v>-0.00047466604833152026</v>
      </c>
    </row>
    <row r="92" spans="1:2" ht="12.75">
      <c r="A92" s="6">
        <v>9.5</v>
      </c>
      <c r="B92" s="8">
        <f t="shared" si="3"/>
        <v>-0.0005922113409635931</v>
      </c>
    </row>
    <row r="93" spans="1:2" ht="12.75">
      <c r="A93" s="6">
        <v>9.7</v>
      </c>
      <c r="B93" s="8">
        <f t="shared" si="3"/>
        <v>-0.0007177807380053119</v>
      </c>
    </row>
    <row r="94" spans="1:2" ht="12.75">
      <c r="A94" s="6">
        <v>9.9</v>
      </c>
      <c r="B94" s="8">
        <f t="shared" si="3"/>
        <v>-0.000851374239456679</v>
      </c>
    </row>
    <row r="95" spans="1:2" ht="12.75">
      <c r="A95" s="6">
        <v>10.1</v>
      </c>
      <c r="B95" s="8">
        <f t="shared" si="3"/>
        <v>-0.0009929918453176912</v>
      </c>
    </row>
    <row r="96" spans="1:2" ht="12.75">
      <c r="A96" s="6">
        <v>10.3</v>
      </c>
      <c r="B96" s="8">
        <f t="shared" si="3"/>
        <v>-0.0011426335555883515</v>
      </c>
    </row>
    <row r="97" spans="1:2" ht="12.75">
      <c r="A97" s="6">
        <v>10.5</v>
      </c>
      <c r="B97" s="8">
        <f t="shared" si="3"/>
        <v>-0.0013002993702686567</v>
      </c>
    </row>
    <row r="98" spans="1:2" ht="12.75">
      <c r="A98" s="6">
        <v>10.7</v>
      </c>
      <c r="B98" s="8">
        <f t="shared" si="3"/>
        <v>-0.0014659892893586087</v>
      </c>
    </row>
    <row r="99" spans="1:2" ht="12.75">
      <c r="A99" s="6">
        <v>10.78</v>
      </c>
      <c r="B99" s="8">
        <f t="shared" si="3"/>
        <v>-0.0015345120062292905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637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H5" sqref="H5"/>
    </sheetView>
  </sheetViews>
  <sheetFormatPr defaultColWidth="9.33203125" defaultRowHeight="12.75"/>
  <cols>
    <col min="1" max="1" width="8.5" style="0" customWidth="1"/>
    <col min="2" max="2" width="9.66015625" style="0" bestFit="1" customWidth="1"/>
  </cols>
  <sheetData>
    <row r="1" ht="30.75">
      <c r="A1" s="1" t="s">
        <v>27</v>
      </c>
    </row>
    <row r="3" spans="1:7" ht="12.75">
      <c r="A3" s="2" t="s">
        <v>3</v>
      </c>
      <c r="B3" s="2" t="s">
        <v>2</v>
      </c>
      <c r="C3" s="2" t="s">
        <v>1</v>
      </c>
      <c r="D3" s="2" t="s">
        <v>4</v>
      </c>
      <c r="F3" s="2" t="s">
        <v>14</v>
      </c>
      <c r="G3" s="2" t="s">
        <v>15</v>
      </c>
    </row>
    <row r="4" spans="1:7" ht="12.75">
      <c r="A4" s="4">
        <v>40</v>
      </c>
      <c r="B4" s="4">
        <v>30</v>
      </c>
      <c r="C4" s="4">
        <v>25</v>
      </c>
      <c r="D4">
        <v>210</v>
      </c>
      <c r="F4" s="3">
        <v>0.000269</v>
      </c>
      <c r="G4" s="3">
        <v>0.00023738</v>
      </c>
    </row>
    <row r="5" ht="12.75">
      <c r="A5" t="s">
        <v>5</v>
      </c>
    </row>
    <row r="6" spans="1:16" ht="12.75">
      <c r="A6" s="6" t="s">
        <v>6</v>
      </c>
      <c r="B6" s="6" t="s">
        <v>7</v>
      </c>
      <c r="C6" s="6" t="s">
        <v>9</v>
      </c>
      <c r="D6" s="6" t="s">
        <v>8</v>
      </c>
      <c r="E6" s="6"/>
      <c r="F6" s="6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5">
        <f>(qq*4.58^2/2-C7*1.2)/4.58</f>
        <v>86.35982532751092</v>
      </c>
      <c r="B7" s="5">
        <f>(C7*(4.58+1.2)+qq*4.58^2/2)/4.58</f>
        <v>116.84017467248908</v>
      </c>
      <c r="C7" s="5">
        <f>PP-M_00/2.5</f>
        <v>20</v>
      </c>
      <c r="D7" s="5">
        <f>M_00/2.5</f>
        <v>10</v>
      </c>
      <c r="E7" s="6"/>
      <c r="F7" s="7">
        <f>A7+B7+D7-qq*4.58-PP</f>
        <v>0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6" t="s">
        <v>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6"/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 t="s">
        <v>29</v>
      </c>
      <c r="H11" s="10">
        <f>2/3*qq*1000*4.58^3/8/EE/1000000000/F4</f>
        <v>0.005668962766271317</v>
      </c>
      <c r="I11" s="6"/>
      <c r="J11" s="6"/>
      <c r="K11" s="6"/>
      <c r="L11" s="6"/>
      <c r="M11" s="6"/>
      <c r="N11" s="6"/>
      <c r="O11" s="6"/>
      <c r="P11" s="6"/>
    </row>
    <row r="12" spans="1:16" ht="12.75">
      <c r="A12" s="6"/>
      <c r="B12" s="6"/>
      <c r="C12" s="6"/>
      <c r="D12" s="6"/>
      <c r="E12" s="11"/>
      <c r="F12" s="6"/>
      <c r="G12" s="6" t="s">
        <v>30</v>
      </c>
      <c r="H12" s="10">
        <f>0.5*C7*1000*1.2*4.58/EE/1000000000/F4</f>
        <v>0.0009729155602761553</v>
      </c>
      <c r="I12" s="6"/>
      <c r="J12" s="6"/>
      <c r="K12" s="11"/>
      <c r="L12" s="6"/>
      <c r="M12" s="6"/>
      <c r="N12" s="6"/>
      <c r="O12" s="6"/>
      <c r="P12" s="6"/>
    </row>
    <row r="13" spans="1:1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6"/>
      <c r="B14" s="6"/>
      <c r="C14" s="6"/>
      <c r="D14" s="6"/>
      <c r="E14" s="6"/>
      <c r="F14" s="6"/>
      <c r="G14" s="6" t="s">
        <v>31</v>
      </c>
      <c r="H14" s="6">
        <f>(H11*0.5*4.58-H12*4.58/3)/4.58</f>
        <v>0.00251017619637694</v>
      </c>
      <c r="I14" s="6"/>
      <c r="J14" s="6"/>
      <c r="K14" s="6"/>
      <c r="L14" s="6"/>
      <c r="M14" s="6"/>
      <c r="N14" s="6"/>
      <c r="O14" s="6"/>
      <c r="P14" s="6"/>
    </row>
    <row r="15" spans="1:16" ht="12.75">
      <c r="A15" s="6"/>
      <c r="B15" s="8"/>
      <c r="C15" s="6"/>
      <c r="D15" s="6"/>
      <c r="E15" s="6"/>
      <c r="F15" s="6"/>
      <c r="G15" s="6" t="s">
        <v>32</v>
      </c>
      <c r="H15" s="6">
        <f>(H11*2.29-H12*2/3*4.58)/4.58</f>
        <v>0.002185871009618222</v>
      </c>
      <c r="I15" s="6"/>
      <c r="J15" s="6"/>
      <c r="K15" s="6" t="s">
        <v>33</v>
      </c>
      <c r="L15" s="10">
        <f>0.5*C7*1000*1.2*1.2/EE/1000000000/F4</f>
        <v>0.0002549123738714817</v>
      </c>
      <c r="M15" s="6"/>
      <c r="N15" s="6"/>
      <c r="O15" s="6"/>
      <c r="P15" s="6"/>
    </row>
    <row r="16" spans="1:16" ht="12.75">
      <c r="A16" s="6"/>
      <c r="B16" s="6"/>
      <c r="C16" s="6"/>
      <c r="D16" s="12"/>
      <c r="E16" s="12"/>
      <c r="F16" s="12"/>
      <c r="G16" s="12"/>
      <c r="H16" s="12"/>
      <c r="I16" s="12"/>
      <c r="J16" s="12"/>
      <c r="K16" s="12" t="s">
        <v>34</v>
      </c>
      <c r="L16" s="10">
        <f>0.5*(PP-C7)*1000*2.5^2/EE/1000000000/G4</f>
        <v>0.0006268831570036389</v>
      </c>
      <c r="M16" s="6"/>
      <c r="N16" s="6"/>
      <c r="O16" s="6"/>
      <c r="P16" s="6"/>
    </row>
    <row r="17" spans="1:16" ht="12.75">
      <c r="A17" s="6"/>
      <c r="B17" s="8"/>
      <c r="C17" s="6"/>
      <c r="D17" s="12"/>
      <c r="E17" s="11"/>
      <c r="F17" s="12"/>
      <c r="G17" s="12"/>
      <c r="H17" s="12"/>
      <c r="I17" s="12"/>
      <c r="J17" s="12"/>
      <c r="K17" s="11" t="s">
        <v>35</v>
      </c>
      <c r="L17" s="10">
        <f>(H15*3.7-L15*3.3-L16*2.5/3)/2.5</f>
        <v>0.0026896437083900665</v>
      </c>
      <c r="M17" s="6"/>
      <c r="N17" s="6"/>
      <c r="O17" s="6"/>
      <c r="P17" s="6"/>
    </row>
    <row r="18" spans="1:16" ht="12.75">
      <c r="A18" s="6"/>
      <c r="B18" s="6"/>
      <c r="C18" s="6"/>
      <c r="D18" s="12"/>
      <c r="E18" s="12"/>
      <c r="F18" s="12"/>
      <c r="G18" s="12"/>
      <c r="H18" s="12"/>
      <c r="I18" s="12"/>
      <c r="J18" s="12"/>
      <c r="K18" s="12" t="s">
        <v>36</v>
      </c>
      <c r="L18" s="10">
        <f>(-H15*1.2+L15*0.8-L16*2/3*2.5)/2.5</f>
        <v>-0.0013855682296469649</v>
      </c>
      <c r="M18" s="6"/>
      <c r="N18" s="6"/>
      <c r="O18" s="6"/>
      <c r="P18" s="6"/>
    </row>
    <row r="19" spans="1:16" ht="12.75">
      <c r="A19" s="6"/>
      <c r="B19" s="6"/>
      <c r="C19" s="6"/>
      <c r="D19" s="12"/>
      <c r="E19" s="11"/>
      <c r="F19" s="12"/>
      <c r="G19" s="12"/>
      <c r="H19" s="12"/>
      <c r="I19" s="12"/>
      <c r="J19" s="12"/>
      <c r="K19" s="11"/>
      <c r="L19" s="12"/>
      <c r="M19" s="6"/>
      <c r="N19" s="6"/>
      <c r="O19" s="6"/>
      <c r="P19" s="6"/>
    </row>
    <row r="20" spans="1:16" ht="12.75">
      <c r="A20" s="6"/>
      <c r="B20" s="6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6"/>
      <c r="N20" s="6"/>
      <c r="O20" s="6"/>
      <c r="P20" s="6"/>
    </row>
    <row r="21" spans="1:16" ht="12.75">
      <c r="A21" s="6"/>
      <c r="B21" s="6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6" t="s">
        <v>37</v>
      </c>
      <c r="N21" s="10">
        <f>M_00*1000*2.5/EE/1000000000/G4</f>
        <v>0.0012537663140072778</v>
      </c>
      <c r="O21" s="6"/>
      <c r="P21" s="6"/>
    </row>
    <row r="22" spans="1:16" ht="12.75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6" t="s">
        <v>38</v>
      </c>
      <c r="N22" s="10">
        <f>L18-N21</f>
        <v>-0.0026393345436542424</v>
      </c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 t="s">
        <v>39</v>
      </c>
      <c r="N23" s="10">
        <f>-L18*2.5+N21*1.25</f>
        <v>0.005031128466626509</v>
      </c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 t="s">
        <v>40</v>
      </c>
      <c r="E28" s="6" t="s">
        <v>41</v>
      </c>
      <c r="F28" s="10">
        <f>-H15*1.2+L15*0.8</f>
        <v>-0.0024191153124446807</v>
      </c>
      <c r="G28" s="6"/>
      <c r="H28" s="6"/>
      <c r="I28" s="6"/>
      <c r="J28" s="6"/>
      <c r="K28" s="6"/>
      <c r="L28" s="6"/>
      <c r="M28" s="6" t="s">
        <v>42</v>
      </c>
      <c r="N28" s="6"/>
      <c r="O28" s="6" t="s">
        <v>41</v>
      </c>
      <c r="P28" s="10">
        <f>-L18*2.5+N21*1.25</f>
        <v>0.005031128466626509</v>
      </c>
    </row>
    <row r="29" spans="1:16" ht="12.75">
      <c r="A29" s="6"/>
      <c r="B29" s="6"/>
      <c r="C29" s="6"/>
      <c r="D29" s="6"/>
      <c r="E29" s="6" t="s">
        <v>43</v>
      </c>
      <c r="F29" s="10">
        <f>-H15+L15</f>
        <v>-0.0019309586357467402</v>
      </c>
      <c r="G29" s="6"/>
      <c r="H29" s="6"/>
      <c r="I29" s="6"/>
      <c r="J29" s="6"/>
      <c r="K29" s="6"/>
      <c r="L29" s="6"/>
      <c r="M29" s="6"/>
      <c r="N29" s="6"/>
      <c r="O29" s="6" t="s">
        <v>44</v>
      </c>
      <c r="P29" s="10">
        <f>-N22</f>
        <v>0.0026393345436542424</v>
      </c>
    </row>
    <row r="30" spans="1:16" ht="12.75">
      <c r="A30" s="6"/>
      <c r="B30" s="6"/>
      <c r="C30" s="6"/>
      <c r="D30" s="6"/>
      <c r="E30" s="6" t="s">
        <v>45</v>
      </c>
      <c r="F30" s="10">
        <f>F29+L17</f>
        <v>0.0007586850726433263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43" spans="1:2" ht="12.75">
      <c r="A43" s="6"/>
      <c r="B43" s="8"/>
    </row>
    <row r="44" spans="1:2" ht="12.75">
      <c r="A44" s="6"/>
      <c r="B44" s="8"/>
    </row>
    <row r="45" spans="1:2" ht="12.75">
      <c r="A45" s="6"/>
      <c r="B45" s="8"/>
    </row>
    <row r="46" spans="1:2" ht="12.75">
      <c r="A46" s="6"/>
      <c r="B46" s="8"/>
    </row>
    <row r="47" spans="1:2" ht="12.75">
      <c r="A47" s="6"/>
      <c r="B47" s="8"/>
    </row>
    <row r="48" spans="1:2" ht="12.75">
      <c r="A48" s="6"/>
      <c r="B48" s="8"/>
    </row>
    <row r="49" spans="1:2" ht="12.75">
      <c r="A49" s="6"/>
      <c r="B49" s="8"/>
    </row>
    <row r="50" spans="1:2" ht="12.75">
      <c r="A50" s="6"/>
      <c r="B50" s="8"/>
    </row>
    <row r="51" spans="1:2" ht="12.75">
      <c r="A51" s="6"/>
      <c r="B51" s="8"/>
    </row>
    <row r="52" spans="1:2" ht="12.75">
      <c r="A52" s="6"/>
      <c r="B52" s="8"/>
    </row>
    <row r="53" spans="1:2" ht="12.75">
      <c r="A53" s="6"/>
      <c r="B53" s="8"/>
    </row>
    <row r="54" spans="1:2" ht="12.75">
      <c r="A54" s="6"/>
      <c r="B54" s="8"/>
    </row>
    <row r="55" spans="1:2" ht="12.75">
      <c r="A55" s="6"/>
      <c r="B55" s="8"/>
    </row>
    <row r="56" spans="1:2" ht="12.75">
      <c r="A56" s="6"/>
      <c r="B56" s="8"/>
    </row>
    <row r="57" spans="1:2" ht="12.75">
      <c r="A57" s="6"/>
      <c r="B57" s="8"/>
    </row>
    <row r="58" spans="1:2" ht="12.75">
      <c r="A58" s="6"/>
      <c r="B58" s="8"/>
    </row>
    <row r="59" spans="1:2" ht="12.75">
      <c r="A59" s="6"/>
      <c r="B59" s="8"/>
    </row>
    <row r="60" spans="1:2" ht="12.75">
      <c r="A60" s="6"/>
      <c r="B60" s="8"/>
    </row>
    <row r="61" spans="1:2" ht="12.75">
      <c r="A61" s="6"/>
      <c r="B61" s="8"/>
    </row>
    <row r="62" spans="1:2" ht="12.75">
      <c r="A62" s="6"/>
      <c r="B62" s="8"/>
    </row>
    <row r="63" spans="1:2" ht="12.75">
      <c r="A63" s="6"/>
      <c r="B63" s="8"/>
    </row>
    <row r="64" spans="1:2" ht="12.75">
      <c r="A64" s="6"/>
      <c r="B64" s="8"/>
    </row>
    <row r="65" spans="1:2" ht="12.75">
      <c r="A65" s="6"/>
      <c r="B65" s="8"/>
    </row>
    <row r="66" spans="1:2" ht="12.75">
      <c r="A66" s="6"/>
      <c r="B66" s="8"/>
    </row>
    <row r="67" spans="1:2" ht="12.75">
      <c r="A67" s="6"/>
      <c r="B67" s="8"/>
    </row>
    <row r="68" spans="1:2" ht="12.75">
      <c r="A68" s="6"/>
      <c r="B68" s="8"/>
    </row>
    <row r="69" spans="1:2" ht="12.75">
      <c r="A69" s="6"/>
      <c r="B69" s="8"/>
    </row>
    <row r="70" spans="1:2" ht="12.75">
      <c r="A70" s="6"/>
      <c r="B70" s="8"/>
    </row>
    <row r="71" spans="1:2" ht="12.75">
      <c r="A71" s="6"/>
      <c r="B71" s="8"/>
    </row>
    <row r="72" spans="1:2" ht="12.75">
      <c r="A72" s="6"/>
      <c r="B72" s="8"/>
    </row>
    <row r="73" spans="1:2" ht="12.75">
      <c r="A73" s="6"/>
      <c r="B73" s="8"/>
    </row>
    <row r="74" spans="1:2" ht="12.75">
      <c r="A74" s="6"/>
      <c r="B74" s="8"/>
    </row>
    <row r="75" spans="1:2" ht="12.75">
      <c r="A75" s="6"/>
      <c r="B75" s="8"/>
    </row>
    <row r="76" spans="1:2" ht="12.75">
      <c r="A76" s="6"/>
      <c r="B76" s="8"/>
    </row>
    <row r="77" spans="1:2" ht="12.75">
      <c r="A77" s="6"/>
      <c r="B77" s="8"/>
    </row>
    <row r="78" spans="1:2" ht="12.75">
      <c r="A78" s="6"/>
      <c r="B78" s="8"/>
    </row>
    <row r="79" spans="1:2" ht="12.75">
      <c r="A79" s="6"/>
      <c r="B79" s="8"/>
    </row>
    <row r="80" spans="1:2" ht="12.75">
      <c r="A80" s="6"/>
      <c r="B80" s="8"/>
    </row>
    <row r="81" spans="1:2" ht="12.75">
      <c r="A81" s="6"/>
      <c r="B81" s="8"/>
    </row>
    <row r="82" spans="1:2" ht="12.75">
      <c r="A82" s="6"/>
      <c r="B82" s="8"/>
    </row>
    <row r="83" spans="1:2" ht="12.75">
      <c r="A83" s="6"/>
      <c r="B83" s="8"/>
    </row>
    <row r="84" spans="1:2" ht="12.75">
      <c r="A84" s="6"/>
      <c r="B84" s="8"/>
    </row>
    <row r="85" spans="1:2" ht="12.75">
      <c r="A85" s="6"/>
      <c r="B85" s="8"/>
    </row>
    <row r="86" spans="1:2" ht="12.75">
      <c r="A86" s="6"/>
      <c r="B86" s="8"/>
    </row>
    <row r="87" spans="1:2" ht="12.75">
      <c r="A87" s="6"/>
      <c r="B87" s="8"/>
    </row>
    <row r="88" spans="1:2" ht="12.75">
      <c r="A88" s="6"/>
      <c r="B88" s="8"/>
    </row>
    <row r="89" spans="1:2" ht="12.75">
      <c r="A89" s="6"/>
      <c r="B89" s="8"/>
    </row>
    <row r="90" spans="1:2" ht="12.75">
      <c r="A90" s="6"/>
      <c r="B90" s="8"/>
    </row>
    <row r="91" spans="1:2" ht="12.75">
      <c r="A91" s="6"/>
      <c r="B91" s="8"/>
    </row>
    <row r="92" spans="1:2" ht="12.75">
      <c r="A92" s="6"/>
      <c r="B92" s="8"/>
    </row>
    <row r="93" spans="1:2" ht="12.75">
      <c r="A93" s="6"/>
      <c r="B93" s="8"/>
    </row>
    <row r="94" spans="1:2" ht="12.75">
      <c r="A94" s="6"/>
      <c r="B94" s="8"/>
    </row>
    <row r="95" spans="1:2" ht="12.75">
      <c r="A95" s="6"/>
      <c r="B95" s="8"/>
    </row>
    <row r="96" spans="1:2" ht="12.75">
      <c r="A96" s="6"/>
      <c r="B96" s="8"/>
    </row>
    <row r="97" spans="1:2" ht="12.75">
      <c r="A97" s="6"/>
      <c r="B97" s="8"/>
    </row>
    <row r="98" spans="1:2" ht="12.75">
      <c r="A98" s="6"/>
      <c r="B98" s="8"/>
    </row>
    <row r="99" spans="1:2" ht="12.75">
      <c r="A99" s="6"/>
      <c r="B99" s="8"/>
    </row>
  </sheetData>
  <sheetProtection password="8D88" sheet="1" objects="1" scenarios="1"/>
  <printOptions/>
  <pageMargins left="0.75" right="0.75" top="1" bottom="1" header="0.5" footer="0.5"/>
  <pageSetup orientation="portrait" paperSize="9"/>
  <legacyDrawing r:id="rId5"/>
  <oleObjects>
    <oleObject progId="Word.Picture.8" shapeId="543118" r:id="rId1"/>
    <oleObject progId="Word.Picture.8" shapeId="543120" r:id="rId2"/>
    <oleObject progId="Word.Picture.8" shapeId="543121" r:id="rId3"/>
    <oleObject progId="Word.Picture.8" shapeId="54312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2008-04-21T16:45:42Z</dcterms:created>
  <dcterms:modified xsi:type="dcterms:W3CDTF">2008-09-30T18:58:08Z</dcterms:modified>
  <cp:category/>
  <cp:version/>
  <cp:contentType/>
  <cp:contentStatus/>
</cp:coreProperties>
</file>