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9210" activeTab="0"/>
  </bookViews>
  <sheets>
    <sheet name="Arkusz1" sheetId="1" r:id="rId1"/>
  </sheets>
  <definedNames>
    <definedName name="E">'Arkusz1'!$D$4</definedName>
    <definedName name="M_0">'Arkusz1'!$C$4</definedName>
    <definedName name="P">'Arkusz1'!$B$4</definedName>
    <definedName name="q">'Arkusz1'!$A$4</definedName>
  </definedNames>
  <calcPr fullCalcOnLoad="1"/>
</workbook>
</file>

<file path=xl/sharedStrings.xml><?xml version="1.0" encoding="utf-8"?>
<sst xmlns="http://schemas.openxmlformats.org/spreadsheetml/2006/main" count="36" uniqueCount="27">
  <si>
    <t>Metoda Clebscha</t>
  </si>
  <si>
    <t>Mo [kNm]</t>
  </si>
  <si>
    <t>P [kN]</t>
  </si>
  <si>
    <t>q [kN/m]</t>
  </si>
  <si>
    <t>E [GPa]</t>
  </si>
  <si>
    <t>reakcje</t>
  </si>
  <si>
    <t>R1</t>
  </si>
  <si>
    <t>R2</t>
  </si>
  <si>
    <t>R3</t>
  </si>
  <si>
    <t>przegub</t>
  </si>
  <si>
    <t>spr_Sy</t>
  </si>
  <si>
    <t>C1</t>
  </si>
  <si>
    <t>D1</t>
  </si>
  <si>
    <t>stałe całkowania z warunków brzegowych (belka z lewej)</t>
  </si>
  <si>
    <t>I1</t>
  </si>
  <si>
    <t>I2</t>
  </si>
  <si>
    <t>EIw=</t>
  </si>
  <si>
    <t>w=</t>
  </si>
  <si>
    <t>stałe całkowania (belka z prawej)</t>
  </si>
  <si>
    <t>C2</t>
  </si>
  <si>
    <t>D2</t>
  </si>
  <si>
    <t>ugięcie i kąt ugięcia w przegubie</t>
  </si>
  <si>
    <t>EIw'=</t>
  </si>
  <si>
    <t>w'=</t>
  </si>
  <si>
    <t>ugięcie i kąt ugięcia na końcu (belki z prawej)</t>
  </si>
  <si>
    <t>x</t>
  </si>
  <si>
    <t>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</si>
</sst>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</numFmts>
  <fonts count="5">
    <font>
      <sz val="10"/>
      <name val="Times New Roman"/>
      <family val="0"/>
    </font>
    <font>
      <sz val="2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5.5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11" fontId="0" fillId="3" borderId="0" xfId="0" applyNumberFormat="1" applyFill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Arkusz1!$B$42</c:f>
              <c:strCache>
                <c:ptCount val="1"/>
                <c:pt idx="0">
                  <c:v>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Arkusz1!$A$43:$A$99</c:f>
              <c:numCache/>
            </c:numRef>
          </c:xVal>
          <c:yVal>
            <c:numRef>
              <c:f>Arkusz1!$B$43:$B$99</c:f>
              <c:numCache/>
            </c:numRef>
          </c:yVal>
          <c:smooth val="1"/>
        </c:ser>
        <c:axId val="35785121"/>
        <c:axId val="53630634"/>
      </c:scatterChart>
      <c:valAx>
        <c:axId val="35785121"/>
        <c:scaling>
          <c:orientation val="minMax"/>
          <c:max val="10.7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3630634"/>
        <c:crosses val="autoZero"/>
        <c:crossBetween val="midCat"/>
        <c:dispUnits/>
        <c:majorUnit val="0.5"/>
        <c:minorUnit val="0.1"/>
      </c:valAx>
      <c:valAx>
        <c:axId val="53630634"/>
        <c:scaling>
          <c:orientation val="minMax"/>
        </c:scaling>
        <c:axPos val="l"/>
        <c:delete val="0"/>
        <c:numFmt formatCode="0.0000" sourceLinked="0"/>
        <c:majorTickMark val="out"/>
        <c:minorTickMark val="none"/>
        <c:tickLblPos val="nextTo"/>
        <c:crossAx val="357851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85725</xdr:rowOff>
    </xdr:from>
    <xdr:to>
      <xdr:col>15</xdr:col>
      <xdr:colOff>323850</xdr:colOff>
      <xdr:row>30</xdr:row>
      <xdr:rowOff>19050</xdr:rowOff>
    </xdr:to>
    <xdr:graphicFrame>
      <xdr:nvGraphicFramePr>
        <xdr:cNvPr id="1" name="Chart 4"/>
        <xdr:cNvGraphicFramePr/>
      </xdr:nvGraphicFramePr>
      <xdr:xfrm>
        <a:off x="190500" y="3552825"/>
        <a:ext cx="805815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selection activeCell="B47" sqref="B47"/>
    </sheetView>
  </sheetViews>
  <sheetFormatPr defaultColWidth="9.33203125" defaultRowHeight="12.75"/>
  <cols>
    <col min="1" max="1" width="8.5" style="0" customWidth="1"/>
    <col min="2" max="2" width="9.66015625" style="0" bestFit="1" customWidth="1"/>
    <col min="6" max="6" width="8.5" style="0" bestFit="1" customWidth="1"/>
  </cols>
  <sheetData>
    <row r="1" ht="30.75">
      <c r="A1" s="1" t="s">
        <v>0</v>
      </c>
    </row>
    <row r="3" spans="1:7" ht="12.75">
      <c r="A3" s="2" t="s">
        <v>3</v>
      </c>
      <c r="B3" s="2" t="s">
        <v>2</v>
      </c>
      <c r="C3" s="2" t="s">
        <v>1</v>
      </c>
      <c r="D3" s="2" t="s">
        <v>4</v>
      </c>
      <c r="F3" s="2" t="s">
        <v>14</v>
      </c>
      <c r="G3" s="2" t="s">
        <v>15</v>
      </c>
    </row>
    <row r="4" spans="1:7" ht="12.75">
      <c r="A4" s="4">
        <v>25</v>
      </c>
      <c r="B4" s="4">
        <v>30</v>
      </c>
      <c r="C4" s="4">
        <v>40</v>
      </c>
      <c r="D4">
        <v>210</v>
      </c>
      <c r="F4" s="3">
        <v>0.000269</v>
      </c>
      <c r="G4" s="3">
        <v>0.00023738</v>
      </c>
    </row>
    <row r="5" ht="12.75">
      <c r="A5" t="s">
        <v>5</v>
      </c>
    </row>
    <row r="6" spans="1:6" ht="12.75">
      <c r="A6" t="s">
        <v>6</v>
      </c>
      <c r="B6" t="s">
        <v>7</v>
      </c>
      <c r="C6" t="s">
        <v>9</v>
      </c>
      <c r="D6" t="s">
        <v>8</v>
      </c>
      <c r="F6" t="s">
        <v>10</v>
      </c>
    </row>
    <row r="7" spans="1:11" ht="12.75">
      <c r="A7" s="5">
        <f>(q*4.58^2/2-C7*1.2)/4.58</f>
        <v>53.58187772925765</v>
      </c>
      <c r="B7" s="5">
        <f>(C7*(4.58+1.2)+q*4.58^2/2)/4.58</f>
        <v>74.91812227074237</v>
      </c>
      <c r="C7" s="5">
        <f>P-M_0/2.5</f>
        <v>14</v>
      </c>
      <c r="D7" s="5">
        <f>M_0/2.5</f>
        <v>16</v>
      </c>
      <c r="E7" s="6"/>
      <c r="F7" s="7">
        <f>A7+B7+D7-q*4.58-P</f>
        <v>2.842170943040401E-14</v>
      </c>
      <c r="G7" s="6"/>
      <c r="H7" s="6"/>
      <c r="I7" s="6"/>
      <c r="J7" s="6"/>
      <c r="K7" s="6"/>
    </row>
    <row r="8" spans="1:11" ht="12.75">
      <c r="A8" s="6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 t="s">
        <v>11</v>
      </c>
      <c r="B9" s="6" t="s">
        <v>12</v>
      </c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>
        <f>A7/6*4.58^2-q/24*4.58^3</f>
        <v>87.25090833333334</v>
      </c>
      <c r="B10" s="6">
        <f>0</f>
        <v>0</v>
      </c>
      <c r="C10" s="6"/>
      <c r="D10" s="6"/>
      <c r="E10" s="8">
        <f>A10/E/1000000000/F4*1000</f>
        <v>0.0015445372337286839</v>
      </c>
      <c r="F10" s="6"/>
      <c r="G10" s="6"/>
      <c r="H10" s="6"/>
      <c r="I10" s="6"/>
      <c r="J10" s="6"/>
      <c r="K10" s="6"/>
    </row>
    <row r="11" spans="1:11" ht="12.75">
      <c r="A11" s="6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6" t="s">
        <v>16</v>
      </c>
      <c r="B12" s="6">
        <f>(A10*5.78-A7/6*5.78^3+q/24*5.78^4-B7/6*1.2^3-q/24*1.2^4)</f>
        <v>-81.24829000000032</v>
      </c>
      <c r="C12" s="6"/>
      <c r="D12" s="6" t="s">
        <v>17</v>
      </c>
      <c r="E12" s="9">
        <f>B12*1000/E/1000000000/F4</f>
        <v>-0.0014382773942290732</v>
      </c>
      <c r="F12" s="6"/>
      <c r="G12" s="6" t="s">
        <v>22</v>
      </c>
      <c r="H12" s="6">
        <f>A10-A7/2*5.78^2+q/6*5.78^3-B7/2*1.2^2-q/6*1.2^3</f>
        <v>-64.34690833333337</v>
      </c>
      <c r="I12" s="6"/>
      <c r="J12" s="6" t="s">
        <v>23</v>
      </c>
      <c r="K12" s="9">
        <f>H12/E/1000000/F4</f>
        <v>-0.0011390849412875443</v>
      </c>
    </row>
    <row r="13" spans="1:11" ht="12.75">
      <c r="A13" s="6" t="s">
        <v>18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 t="s">
        <v>19</v>
      </c>
      <c r="B14" s="6" t="s">
        <v>20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>
        <f>-B15/2.5+(C7-P)/6*2.5^2*1000</f>
        <v>12012.469512069514</v>
      </c>
      <c r="B15" s="8">
        <f>E*1000000000*G4*E12</f>
        <v>-71697.84044684045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 t="s">
        <v>16</v>
      </c>
      <c r="B17" s="8">
        <f>B15</f>
        <v>-71697.84044684045</v>
      </c>
      <c r="C17" s="6"/>
      <c r="D17" s="6" t="s">
        <v>17</v>
      </c>
      <c r="E17" s="9">
        <f>B17/E/1000000000/G4</f>
        <v>-0.001438277394229073</v>
      </c>
      <c r="F17" s="6"/>
      <c r="G17" s="6" t="s">
        <v>22</v>
      </c>
      <c r="H17" s="6">
        <f>A15</f>
        <v>12012.469512069514</v>
      </c>
      <c r="I17" s="6"/>
      <c r="J17" s="6" t="s">
        <v>23</v>
      </c>
      <c r="K17" s="9">
        <f>H17/E/1000000000/G4</f>
        <v>0.00024097327395635514</v>
      </c>
    </row>
    <row r="18" spans="1:11" ht="12.75">
      <c r="A18" s="6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 t="s">
        <v>16</v>
      </c>
      <c r="B19" s="6">
        <f>A15*5+B15-(C7-P)*1000/6*5^3-D7*1000/6*2.5^3</f>
        <v>280031.17378017376</v>
      </c>
      <c r="C19" s="6"/>
      <c r="D19" s="6" t="s">
        <v>17</v>
      </c>
      <c r="E19" s="9">
        <f>B19/E/1000000000/G4</f>
        <v>0.005617498440919999</v>
      </c>
      <c r="F19" s="6"/>
      <c r="G19" s="6" t="s">
        <v>22</v>
      </c>
      <c r="H19" s="6">
        <f>A15-(C7-P)*1000*25/2-D7*1000/2*2.5^2</f>
        <v>162012.4695120695</v>
      </c>
      <c r="I19" s="6"/>
      <c r="J19" s="6" t="s">
        <v>23</v>
      </c>
      <c r="K19" s="9">
        <f>H19/E/1000000000/G4</f>
        <v>0.003250012427573822</v>
      </c>
    </row>
    <row r="42" spans="1:2" ht="12.75">
      <c r="A42" t="s">
        <v>25</v>
      </c>
      <c r="B42" t="s">
        <v>26</v>
      </c>
    </row>
    <row r="43" spans="1:2" ht="12.75">
      <c r="A43" s="6">
        <v>0</v>
      </c>
      <c r="B43" s="8">
        <f>-(A$10*A43-A$7/6*A43^3+q/24*A43^4)/E/1000000000/$F$4*1000</f>
        <v>0</v>
      </c>
    </row>
    <row r="44" spans="1:2" ht="12.75">
      <c r="A44" s="6">
        <v>0.2</v>
      </c>
      <c r="B44" s="8">
        <f>-(A$10*A44-A$7/6*A44^3+q/24*A44^4)/E/1000000000/$F$4*1000</f>
        <v>-0.0003076722575623</v>
      </c>
    </row>
    <row r="45" spans="1:2" ht="12.75">
      <c r="A45" s="6">
        <v>0.4</v>
      </c>
      <c r="B45" s="8">
        <f>-(A$10*A45-A$7/6*A45^3+q/24*A45^4)/E/1000000000/$F$4*1000</f>
        <v>-0.0006081694099997862</v>
      </c>
    </row>
    <row r="46" spans="1:2" ht="12.75">
      <c r="A46" s="6">
        <v>0.6</v>
      </c>
      <c r="B46" s="8">
        <f>-(A$10*A46-A$7/6*A46^3+q/24*A46^4)/E/1000000000/$F$4*1000</f>
        <v>-0.000894965434621114</v>
      </c>
    </row>
    <row r="47" spans="1:2" ht="12.75">
      <c r="A47" s="6">
        <v>0.8</v>
      </c>
      <c r="B47" s="8">
        <f>-(A$10*A47-A$7/6*A47^3+q/24*A47^4)/E/1000000000/$F$4*1000</f>
        <v>-0.0011622423986623596</v>
      </c>
    </row>
    <row r="48" spans="1:2" ht="12.75">
      <c r="A48" s="6">
        <v>1</v>
      </c>
      <c r="B48" s="8">
        <f>-(A$10*A48-A$7/6*A48^3+q/24*A48^4)/E/1000000000/$F$4*1000</f>
        <v>-0.0014048904592870197</v>
      </c>
    </row>
    <row r="49" spans="1:2" ht="12.75">
      <c r="A49" s="6">
        <v>1.2</v>
      </c>
      <c r="B49" s="8">
        <f>-(A$10*A49-A$7/6*A49^3+q/24*A49^4)/E/1000000000/$F$4*1000</f>
        <v>-0.0016185078635860119</v>
      </c>
    </row>
    <row r="50" spans="1:2" ht="12.75">
      <c r="A50" s="6">
        <v>1.4</v>
      </c>
      <c r="B50" s="8">
        <f>-(A$10*A50-A$7/6*A50^3+q/24*A50^4)/E/1000000000/$F$4*1000</f>
        <v>-0.0017994009485776752</v>
      </c>
    </row>
    <row r="51" spans="1:2" ht="12.75">
      <c r="A51" s="6">
        <v>1.6</v>
      </c>
      <c r="B51" s="8">
        <f>-(A$10*A51-A$7/6*A51^3+q/24*A51^4)/E/1000000000/$F$4*1000</f>
        <v>-0.0019445841412077673</v>
      </c>
    </row>
    <row r="52" spans="1:2" ht="12.75">
      <c r="A52" s="6">
        <v>1.8</v>
      </c>
      <c r="B52" s="8">
        <f>-(A$10*A52-A$7/6*A52^3+q/24*A52^4)/E/1000000000/$F$4*1000</f>
        <v>-0.0020517799583494706</v>
      </c>
    </row>
    <row r="53" spans="1:2" ht="12.75">
      <c r="A53" s="6">
        <v>2</v>
      </c>
      <c r="B53" s="8">
        <f>-(A$10*A53-A$7/6*A53^3+q/24*A53^4)/E/1000000000/$F$4*1000</f>
        <v>-0.0021194190068033842</v>
      </c>
    </row>
    <row r="54" spans="1:2" ht="12.75">
      <c r="A54" s="6">
        <v>2.2</v>
      </c>
      <c r="B54" s="8">
        <f>-(A$10*A54-A$7/6*A54^3+q/24*A54^4)/E/1000000000/$F$4*1000</f>
        <v>-0.0021466399832975294</v>
      </c>
    </row>
    <row r="55" spans="1:2" ht="12.75">
      <c r="A55" s="6">
        <v>2.4</v>
      </c>
      <c r="B55" s="8">
        <f>-(A$10*A55-A$7/6*A55^3+q/24*A55^4)/E/1000000000/$F$4*1000</f>
        <v>-0.00213328967448735</v>
      </c>
    </row>
    <row r="56" spans="1:2" ht="12.75">
      <c r="A56" s="6">
        <v>2.6</v>
      </c>
      <c r="B56" s="8">
        <f>-(A$10*A56-A$7/6*A56^3+q/24*A56^4)/E/1000000000/$F$4*1000</f>
        <v>-0.0020799229569557084</v>
      </c>
    </row>
    <row r="57" spans="1:2" ht="12.75">
      <c r="A57" s="6">
        <v>2.8</v>
      </c>
      <c r="B57" s="8">
        <f>-(A$10*A57-A$7/6*A57^3+q/24*A57^4)/E/1000000000/$F$4*1000</f>
        <v>-0.001987802797212889</v>
      </c>
    </row>
    <row r="58" spans="1:2" ht="12.75">
      <c r="A58" s="6">
        <v>3</v>
      </c>
      <c r="B58" s="8">
        <f>-(A$10*A58-A$7/6*A58^3+q/24*A58^4)/E/1000000000/$F$4*1000</f>
        <v>-0.0018589002516965947</v>
      </c>
    </row>
    <row r="59" spans="1:2" ht="12.75">
      <c r="A59" s="6">
        <v>3.2</v>
      </c>
      <c r="B59" s="8">
        <f>-(A$10*A59-A$7/6*A59^3+q/24*A59^4)/E/1000000000/$F$4*1000</f>
        <v>-0.001695894466771953</v>
      </c>
    </row>
    <row r="60" spans="1:2" ht="12.75">
      <c r="A60" s="6">
        <v>3.4</v>
      </c>
      <c r="B60" s="8">
        <f>-(A$10*A60-A$7/6*A60^3+q/24*A60^4)/E/1000000000/$F$4*1000</f>
        <v>-0.001502172678731509</v>
      </c>
    </row>
    <row r="61" spans="1:2" ht="12.75">
      <c r="A61" s="6">
        <v>3.6</v>
      </c>
      <c r="B61" s="8">
        <f>-(A$10*A61-A$7/6*A61^3+q/24*A61^4)/E/1000000000/$F$4*1000</f>
        <v>-0.0012818302137952305</v>
      </c>
    </row>
    <row r="62" spans="1:2" ht="12.75">
      <c r="A62" s="6">
        <v>3.8</v>
      </c>
      <c r="B62" s="8">
        <f>-(A$10*A62-A$7/6*A62^3+q/24*A62^4)/E/1000000000/$F$4*1000</f>
        <v>-0.001039670488110506</v>
      </c>
    </row>
    <row r="63" spans="1:2" ht="12.75">
      <c r="A63" s="6">
        <v>4</v>
      </c>
      <c r="B63" s="8">
        <f>-(A$10*A63-A$7/6*A63^3+q/24*A63^4)/E/1000000000/$F$4*1000</f>
        <v>-0.0007812050077521416</v>
      </c>
    </row>
    <row r="64" spans="1:2" ht="12.75">
      <c r="A64" s="6">
        <v>4.2</v>
      </c>
      <c r="B64" s="8">
        <f>-(A$10*A64-A$7/6*A64^3+q/24*A64^4)/E/1000000000/$F$4*1000</f>
        <v>-0.0005126533687223678</v>
      </c>
    </row>
    <row r="65" spans="1:2" ht="12.75">
      <c r="A65" s="6">
        <v>4.4</v>
      </c>
      <c r="B65" s="8">
        <f>-(A$10*A65-A$7/6*A65^3+q/24*A65^4)/E/1000000000/$F$4*1000</f>
        <v>-0.0002409432569508354</v>
      </c>
    </row>
    <row r="66" spans="1:2" ht="12.75">
      <c r="A66" s="6">
        <v>4.58</v>
      </c>
      <c r="B66" s="8">
        <f>-(A$10*A66-A$7/6*A66^3+q/24*A66^4)/E/1000000000/$F$4*1000</f>
        <v>1.0062563083874673E-18</v>
      </c>
    </row>
    <row r="67" spans="1:2" ht="12.75">
      <c r="A67" s="6">
        <v>4.6</v>
      </c>
      <c r="B67" s="8">
        <f>-(A$10*A67-A$7/6*A67^3+q/24*A67^4-B$7/6*(A67-4.58)^3-q/24*(A67-4.58)^4)/E/1000000000/$F$4*1000</f>
        <v>2.629132294801502E-05</v>
      </c>
    </row>
    <row r="68" spans="1:2" ht="12.75">
      <c r="A68" s="6">
        <v>4.8</v>
      </c>
      <c r="B68" s="8">
        <f>-(A$10*A68-A$7/6*A68^3+q/24*A68^4-B$7/6*(A68-4.58)^3-q/24*(A68-4.58)^4)/E/1000000000/$F$4*1000</f>
        <v>0.0002830979848940814</v>
      </c>
    </row>
    <row r="69" spans="1:2" ht="12.75">
      <c r="A69" s="6">
        <v>5</v>
      </c>
      <c r="B69" s="8">
        <f>-(A$10*A69-A$7/6*A69^3+q/24*A69^4-B$7/6*(A69-4.58)^3-q/24*(A69-4.58)^4)/E/1000000000/$F$4*1000</f>
        <v>0.0005301896530359377</v>
      </c>
    </row>
    <row r="70" spans="1:2" ht="12.75">
      <c r="A70" s="6">
        <v>5.2</v>
      </c>
      <c r="B70" s="8">
        <f>-(A$10*A70-A$7/6*A70^3+q/24*A70^4-B$7/6*(A70-4.58)^3-q/24*(A70-4.58)^4)/E/1000000000/$F$4*1000</f>
        <v>0.0007695489791703573</v>
      </c>
    </row>
    <row r="71" spans="1:2" ht="12.75">
      <c r="A71" s="6">
        <v>5.4</v>
      </c>
      <c r="B71" s="8">
        <f>-(A$10*A71-A$7/6*A71^3+q/24*A71^4-B$7/6*(A71-4.58)^3-q/24*(A71-4.58)^4)/E/1000000000/$F$4*1000</f>
        <v>0.0010031586150941161</v>
      </c>
    </row>
    <row r="72" spans="1:2" ht="12.75">
      <c r="A72" s="6">
        <v>5.6</v>
      </c>
      <c r="B72" s="8">
        <f>-(A$10*A72-A$7/6*A72^3+q/24*A72^4-B$7/6*(A72-4.58)^3-q/24*(A72-4.58)^4)/E/1000000000/$F$4*1000</f>
        <v>0.0012330012126039991</v>
      </c>
    </row>
    <row r="73" spans="1:2" ht="12.75">
      <c r="A73" s="6">
        <v>5.78</v>
      </c>
      <c r="B73" s="8">
        <f>-(A$10*A73-A$7/6*A73^3+q/24*A73^4-B$7/6*(A73-4.58)^3-q/24*(A73-4.58)^4)/E/1000000000/$F$4*1000</f>
        <v>0.001438277394229073</v>
      </c>
    </row>
    <row r="74" spans="1:2" ht="12.75">
      <c r="A74" s="6">
        <v>5.98</v>
      </c>
      <c r="B74" s="8">
        <f>-(A$15*(A74-5.78)+B$15-(C$7-P)/6*1000*(A74-5.78)^3)/E/1000000000/G$4</f>
        <v>0.001389654787202621</v>
      </c>
    </row>
    <row r="75" spans="1:2" ht="12.75">
      <c r="A75" s="6">
        <v>6.18</v>
      </c>
      <c r="B75" s="8">
        <f>-(A$15*(A75-5.78)+B$15-(C$7-P)/6*1000*(A75-5.78)^3)/E/1000000000/G$4</f>
        <v>0.0013384644667650816</v>
      </c>
    </row>
    <row r="76" spans="1:2" ht="12.75">
      <c r="A76" s="6">
        <v>6.38</v>
      </c>
      <c r="B76" s="8">
        <f>-(A$15*(A76-5.78)+B$15-(C$7-P)/6*1000*(A76-5.78)^3)/E/1000000000/G$4</f>
        <v>0.001282138719505369</v>
      </c>
    </row>
    <row r="77" spans="1:2" ht="12.75">
      <c r="A77" s="6">
        <v>6.58</v>
      </c>
      <c r="B77" s="8">
        <f>-(A$15*(A77-5.78)+B$15-(C$7-P)/6*1000*(A77-5.78)^3)/E/1000000000/G$4</f>
        <v>0.0012181098320123954</v>
      </c>
    </row>
    <row r="78" spans="1:2" ht="12.75">
      <c r="A78" s="6">
        <v>6.78</v>
      </c>
      <c r="B78" s="8">
        <f>-(A$15*(A78-5.78)+B$15-(C$7-P)/6*1000*(A78-5.78)^3)/E/1000000000/G$4</f>
        <v>0.0011438100908750743</v>
      </c>
    </row>
    <row r="79" spans="1:2" ht="12.75">
      <c r="A79" s="6">
        <v>6.98</v>
      </c>
      <c r="B79" s="8">
        <f>-(A$15*(A79-5.78)+B$15-(C$7-P)/6*1000*(A79-5.78)^3)/E/1000000000/G$4</f>
        <v>0.0010566717826823184</v>
      </c>
    </row>
    <row r="80" spans="1:2" ht="12.75">
      <c r="A80" s="6">
        <v>7.18</v>
      </c>
      <c r="B80" s="8">
        <f>-(A$15*(A80-5.78)+B$15-(C$7-P)/6*1000*(A80-5.78)^3)/E/1000000000/G$4</f>
        <v>0.0009541271940230414</v>
      </c>
    </row>
    <row r="81" spans="1:2" ht="12.75">
      <c r="A81" s="6">
        <v>7.38</v>
      </c>
      <c r="B81" s="8">
        <f>-(A$15*(A81-5.78)+B$15-(C$7-P)/6*1000*(A81-5.78)^3)/E/1000000000/G$4</f>
        <v>0.000833608611486156</v>
      </c>
    </row>
    <row r="82" spans="1:2" ht="12.75">
      <c r="A82" s="6">
        <v>7.58</v>
      </c>
      <c r="B82" s="8">
        <f>-(A$15*(A82-5.78)+B$15-(C$7-P)/6*1000*(A82-5.78)^3)/E/1000000000/G$4</f>
        <v>0.0006925483216605751</v>
      </c>
    </row>
    <row r="83" spans="1:2" ht="12.75">
      <c r="A83" s="6">
        <v>7.78</v>
      </c>
      <c r="B83" s="8">
        <f>-(A$15*(A83-5.78)+B$15-(C$7-P)/6*1000*(A83-5.78)^3)/E/1000000000/G$4</f>
        <v>0.0005283786111352119</v>
      </c>
    </row>
    <row r="84" spans="1:2" ht="12.75">
      <c r="A84" s="6">
        <v>7.98</v>
      </c>
      <c r="B84" s="8">
        <f>-(A$15*(A84-5.78)+B$15-(C$7-P)/6*1000*(A84-5.78)^3)/E/1000000000/G$4</f>
        <v>0.0003385317664989796</v>
      </c>
    </row>
    <row r="85" spans="1:2" ht="12.75">
      <c r="A85" s="6">
        <v>8.18</v>
      </c>
      <c r="B85" s="8">
        <f>-(A$15*(A85-5.78)+B$15-(C$7-P)/6*1000*(A85-5.78)^3)/E/1000000000/G$4</f>
        <v>0.00012044007434079276</v>
      </c>
    </row>
    <row r="86" spans="1:2" ht="12.75">
      <c r="A86" s="6">
        <v>8.28</v>
      </c>
      <c r="B86" s="8">
        <f>-(A$15*(A86-5.78)+B$15-(C$7-P)/6*1000*(A86-5.78)^3)/E/1000000000/G$4</f>
        <v>1.0217032625864894E-18</v>
      </c>
    </row>
    <row r="87" spans="1:2" ht="12.75">
      <c r="A87" s="6">
        <v>8.5</v>
      </c>
      <c r="B87" s="8">
        <f>-(A$15*(A87-5.78)+B$15-(C$7-P)/6*1000*(A87-5.78)^3-D$7*1000/6*(A87-5.78-2.5)^3)/E/1000000000/G$4</f>
        <v>-0.0002930953242070235</v>
      </c>
    </row>
    <row r="88" spans="1:2" ht="12.75">
      <c r="A88" s="6">
        <v>8.7</v>
      </c>
      <c r="B88" s="8">
        <f>-(A$15*(A88-5.78)+B$15-(C$7-P)/6*1000*(A88-5.78)^3-D$7*1000/6*(A88-5.78-2.5)^3)/E/1000000000/G$4</f>
        <v>-0.0005932468574611957</v>
      </c>
    </row>
    <row r="89" spans="1:2" ht="12.75">
      <c r="A89" s="6">
        <v>8.9</v>
      </c>
      <c r="B89" s="8">
        <f>-(A$15*(A89-5.78)+B$15-(C$7-P)/6*1000*(A89-5.78)^3-D$7*1000/6*(A89-5.78-2.5)^3)/E/1000000000/G$4</f>
        <v>-0.0009254948083539574</v>
      </c>
    </row>
    <row r="90" spans="1:2" ht="12.75">
      <c r="A90" s="6">
        <v>9.1</v>
      </c>
      <c r="B90" s="8">
        <f>-(A$15*(A90-5.78)+B$15-(C$7-P)/6*1000*(A90-5.78)^3-D$7*1000/6*(A90-5.78-2.5)^3)/E/1000000000/G$4</f>
        <v>-0.0012898391768853025</v>
      </c>
    </row>
    <row r="91" spans="1:2" ht="12.75">
      <c r="A91" s="6">
        <v>9.3</v>
      </c>
      <c r="B91" s="8">
        <f>-(A$15*(A91-5.78)+B$15-(C$7-P)/6*1000*(A91-5.78)^3-D$7*1000/6*(A91-5.78-2.5)^3)/E/1000000000/G$4</f>
        <v>-0.0016862799630552366</v>
      </c>
    </row>
    <row r="92" spans="1:2" ht="12.75">
      <c r="A92" s="6">
        <v>9.5</v>
      </c>
      <c r="B92" s="8">
        <f>-(A$15*(A92-5.78)+B$15-(C$7-P)/6*1000*(A92-5.78)^3-D$7*1000/6*(A92-5.78-2.5)^3)/E/1000000000/G$4</f>
        <v>-0.0021148171668637543</v>
      </c>
    </row>
    <row r="93" spans="1:2" ht="12.75">
      <c r="A93" s="6">
        <v>9.7</v>
      </c>
      <c r="B93" s="8">
        <f>-(A$15*(A93-5.78)+B$15-(C$7-P)/6*1000*(A93-5.78)^3-D$7*1000/6*(A93-5.78-2.5)^3)/E/1000000000/G$4</f>
        <v>-0.0025754507883108575</v>
      </c>
    </row>
    <row r="94" spans="1:2" ht="12.75">
      <c r="A94" s="6">
        <v>9.9</v>
      </c>
      <c r="B94" s="8">
        <f>-(A$15*(A94-5.78)+B$15-(C$7-P)/6*1000*(A94-5.78)^3-D$7*1000/6*(A94-5.78-2.5)^3)/E/1000000000/G$4</f>
        <v>-0.0030681808273965517</v>
      </c>
    </row>
    <row r="95" spans="1:2" ht="12.75">
      <c r="A95" s="6">
        <v>10.1</v>
      </c>
      <c r="B95" s="8">
        <f>-(A$15*(A95-5.78)+B$15-(C$7-P)/6*1000*(A95-5.78)^3-D$7*1000/6*(A95-5.78-2.5)^3)/E/1000000000/G$4</f>
        <v>-0.0035930072841208276</v>
      </c>
    </row>
    <row r="96" spans="1:2" ht="12.75">
      <c r="A96" s="6">
        <v>10.3</v>
      </c>
      <c r="B96" s="8">
        <f>-(A$15*(A96-5.78)+B$15-(C$7-P)/6*1000*(A96-5.78)^3-D$7*1000/6*(A96-5.78-2.5)^3)/E/1000000000/G$4</f>
        <v>-0.004149930158483695</v>
      </c>
    </row>
    <row r="97" spans="1:2" ht="12.75">
      <c r="A97" s="6">
        <v>10.5</v>
      </c>
      <c r="B97" s="8">
        <f>-(A$15*(A97-5.78)+B$15-(C$7-P)/6*1000*(A97-5.78)^3-D$7*1000/6*(A97-5.78-2.5)^3)/E/1000000000/G$4</f>
        <v>-0.004738949450485142</v>
      </c>
    </row>
    <row r="98" spans="1:2" ht="12.75">
      <c r="A98" s="6">
        <v>10.7</v>
      </c>
      <c r="B98" s="8">
        <f>-(A$15*(A98-5.78)+B$15-(C$7-P)/6*1000*(A98-5.78)^3-D$7*1000/6*(A98-5.78-2.5)^3)/E/1000000000/G$4</f>
        <v>-0.005360065160125177</v>
      </c>
    </row>
    <row r="99" spans="1:2" ht="12.75">
      <c r="A99" s="6">
        <v>10.78</v>
      </c>
      <c r="B99" s="8">
        <f>-(A$15*(A99-5.78)+B$15-(C$7-P)/6*1000*(A99-5.78)^3-D$7*1000/6*(A99-5.78-2.5)^3)/E/1000000000/G$4</f>
        <v>-0.005617498440919997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Picture.8" shapeId="2637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2008-04-21T16:45:42Z</dcterms:created>
  <dcterms:modified xsi:type="dcterms:W3CDTF">2008-04-21T23:37:29Z</dcterms:modified>
  <cp:category/>
  <cp:version/>
  <cp:contentType/>
  <cp:contentStatus/>
</cp:coreProperties>
</file>